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4240" windowHeight="13740"/>
  </bookViews>
  <sheets>
    <sheet name="UTI Móvel" sheetId="1" r:id="rId1"/>
    <sheet name="UTI Móvel Pediatrico" sheetId="2" r:id="rId2"/>
    <sheet name="Ambulância Tipo 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4" i="2"/>
  <c r="C14" i="1"/>
  <c r="D33" i="3" l="1"/>
  <c r="D31" i="3"/>
  <c r="D30" i="3"/>
  <c r="C29" i="3"/>
  <c r="D29" i="3" s="1"/>
  <c r="C28" i="3"/>
  <c r="D28" i="3" s="1"/>
  <c r="C24" i="3"/>
  <c r="D24" i="3" s="1"/>
  <c r="C23" i="3"/>
  <c r="D23" i="3" s="1"/>
  <c r="C22" i="3"/>
  <c r="D22" i="3" s="1"/>
  <c r="C21" i="3"/>
  <c r="D21" i="3" s="1"/>
  <c r="D17" i="3"/>
  <c r="C16" i="3"/>
  <c r="D16" i="3" s="1"/>
  <c r="D14" i="3"/>
  <c r="D33" i="2"/>
  <c r="D31" i="2"/>
  <c r="D30" i="2"/>
  <c r="C29" i="2"/>
  <c r="D29" i="2" s="1"/>
  <c r="C28" i="2"/>
  <c r="D28" i="2" s="1"/>
  <c r="C24" i="2"/>
  <c r="D24" i="2" s="1"/>
  <c r="C23" i="2"/>
  <c r="D23" i="2" s="1"/>
  <c r="C22" i="2"/>
  <c r="D22" i="2" s="1"/>
  <c r="C21" i="2"/>
  <c r="D21" i="2" s="1"/>
  <c r="D17" i="2"/>
  <c r="C16" i="2"/>
  <c r="D16" i="2" s="1"/>
  <c r="D14" i="2"/>
  <c r="C15" i="2" l="1"/>
  <c r="D15" i="2" s="1"/>
  <c r="D18" i="2" s="1"/>
  <c r="C15" i="3"/>
  <c r="D15" i="3" s="1"/>
  <c r="D18" i="3" s="1"/>
  <c r="D35" i="3"/>
  <c r="D25" i="3"/>
  <c r="D35" i="2"/>
  <c r="D25" i="2"/>
  <c r="D36" i="3" l="1"/>
  <c r="D36" i="2"/>
  <c r="D39" i="3" l="1"/>
  <c r="D40" i="3" s="1"/>
  <c r="D39" i="2"/>
  <c r="D41" i="3" l="1"/>
  <c r="D40" i="2"/>
  <c r="D42" i="3" l="1"/>
  <c r="D41" i="2"/>
  <c r="D42" i="2"/>
  <c r="D44" i="3" l="1"/>
  <c r="E42" i="3" s="1"/>
  <c r="D44" i="2"/>
  <c r="E42" i="2" s="1"/>
  <c r="E41" i="2" l="1"/>
  <c r="D46" i="3"/>
  <c r="E44" i="3"/>
  <c r="E29" i="3"/>
  <c r="D43" i="3"/>
  <c r="E43" i="3" s="1"/>
  <c r="E23" i="3"/>
  <c r="E30" i="3"/>
  <c r="E33" i="3"/>
  <c r="E22" i="3"/>
  <c r="E15" i="3"/>
  <c r="E16" i="3"/>
  <c r="E14" i="3"/>
  <c r="E21" i="3"/>
  <c r="E24" i="3"/>
  <c r="E17" i="3"/>
  <c r="E31" i="3"/>
  <c r="E28" i="3"/>
  <c r="E35" i="3"/>
  <c r="E25" i="3"/>
  <c r="E18" i="3"/>
  <c r="E40" i="3"/>
  <c r="E39" i="3"/>
  <c r="E41" i="3"/>
  <c r="D46" i="2"/>
  <c r="E44" i="2"/>
  <c r="D43" i="2"/>
  <c r="E43" i="2" s="1"/>
  <c r="E16" i="2"/>
  <c r="E29" i="2"/>
  <c r="E17" i="2"/>
  <c r="E22" i="2"/>
  <c r="E28" i="2"/>
  <c r="E33" i="2"/>
  <c r="E21" i="2"/>
  <c r="E24" i="2"/>
  <c r="E23" i="2"/>
  <c r="E30" i="2"/>
  <c r="E31" i="2"/>
  <c r="E15" i="2"/>
  <c r="E14" i="2"/>
  <c r="E35" i="2"/>
  <c r="E25" i="2"/>
  <c r="E18" i="2"/>
  <c r="E39" i="2"/>
  <c r="E40" i="2"/>
  <c r="E36" i="3" l="1"/>
  <c r="E36" i="2"/>
  <c r="C16" i="1" l="1"/>
  <c r="D17" i="1" l="1"/>
  <c r="C23" i="1"/>
  <c r="C21" i="1"/>
  <c r="C24" i="1" l="1"/>
  <c r="D24" i="1" s="1"/>
  <c r="D23" i="1"/>
  <c r="C22" i="1"/>
  <c r="D22" i="1" s="1"/>
  <c r="D21" i="1"/>
  <c r="C28" i="1"/>
  <c r="D16" i="1" l="1"/>
  <c r="D14" i="1"/>
  <c r="D33" i="1"/>
  <c r="D31" i="1"/>
  <c r="D30" i="1"/>
  <c r="C15" i="1" l="1"/>
  <c r="D15" i="1" s="1"/>
  <c r="C29" i="1"/>
  <c r="D29" i="1" s="1"/>
  <c r="D28" i="1"/>
  <c r="D18" i="1" l="1"/>
  <c r="D25" i="1" l="1"/>
  <c r="D35" i="1" l="1"/>
  <c r="D36" i="1" s="1"/>
  <c r="D39" i="1" l="1"/>
  <c r="D40" i="1" l="1"/>
  <c r="D41" i="1" s="1"/>
  <c r="D42" i="1" l="1"/>
  <c r="D44" i="1" s="1"/>
  <c r="E24" i="1" l="1"/>
  <c r="E17" i="1"/>
  <c r="D46" i="1"/>
  <c r="D43" i="1"/>
  <c r="E43" i="1" s="1"/>
  <c r="E23" i="1"/>
  <c r="E33" i="1"/>
  <c r="E35" i="1"/>
  <c r="E16" i="1"/>
  <c r="E15" i="1"/>
  <c r="E44" i="1"/>
  <c r="E18" i="1"/>
  <c r="E14" i="1"/>
  <c r="E31" i="1"/>
  <c r="E22" i="1"/>
  <c r="E21" i="1"/>
  <c r="E25" i="1"/>
  <c r="E29" i="1"/>
  <c r="E28" i="1"/>
  <c r="E30" i="1"/>
  <c r="E39" i="1"/>
  <c r="E41" i="1"/>
  <c r="E40" i="1"/>
  <c r="E42" i="1"/>
  <c r="E36" i="1" l="1"/>
</calcChain>
</file>

<file path=xl/comments1.xml><?xml version="1.0" encoding="utf-8"?>
<comments xmlns="http://schemas.openxmlformats.org/spreadsheetml/2006/main">
  <authors>
    <author>Guga</author>
    <author>Admin</author>
    <author>Joca</author>
  </authors>
  <commentList>
    <comment ref="A7" authorId="0">
      <text>
        <r>
          <rPr>
            <sz val="10"/>
            <color indexed="81"/>
            <rFont val="Times New Roman"/>
            <family val="1"/>
          </rPr>
          <t>Km composta por:
Km média feita com base o Município de São Francisco de Assis e a cidade referência Santa Maria.</t>
        </r>
      </text>
    </comment>
    <comment ref="A12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retirado da ata portal do governo</t>
        </r>
      </text>
    </comment>
    <comment ref="A14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retirado da ata nº22/2023</t>
        </r>
      </text>
    </comment>
    <comment ref="A16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retirado da ata do consórcio da 4ªCRS - nº003/2023 </t>
        </r>
      </text>
    </comment>
    <comment ref="A21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média salárial + 10% insalubridade + 8% vale alimentação</t>
        </r>
      </text>
    </comment>
    <comment ref="A22" authorId="2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Piso da Enfermagem + 40% insalubridade</t>
        </r>
      </text>
    </comment>
    <comment ref="A23" authorId="2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médio pago no Brasil por um Médico Intensivista + 40% insalubridade</t>
        </r>
      </text>
    </comment>
    <comment ref="A28" authorId="2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Tabela referencial de percentual de depreciação, da planilha modelo do
TCE/RS</t>
        </r>
      </text>
    </comment>
    <comment ref="A43" authorId="0">
      <text>
        <r>
          <rPr>
            <sz val="10"/>
            <color indexed="81"/>
            <rFont val="Times New Roman"/>
            <family val="1"/>
          </rPr>
          <t xml:space="preserve">Issqn 3%
Pis/cofins 3,65%
</t>
        </r>
      </text>
    </comment>
    <comment ref="B43" authorId="0">
      <text>
        <r>
          <rPr>
            <sz val="10"/>
            <color indexed="81"/>
            <rFont val="Times New Roman"/>
            <family val="1"/>
          </rPr>
          <t>Indice aplicado sobre o valor final do custo por km. Custo final obtido por regra de 3, em que o subtotal  seja equivalente a 93,35% (100% - 6,65%) e o custo final seja os 100%</t>
        </r>
      </text>
    </comment>
  </commentList>
</comments>
</file>

<file path=xl/comments2.xml><?xml version="1.0" encoding="utf-8"?>
<comments xmlns="http://schemas.openxmlformats.org/spreadsheetml/2006/main">
  <authors>
    <author>Guga</author>
    <author>Admin</author>
    <author>Joca</author>
  </authors>
  <commentList>
    <comment ref="A7" authorId="0">
      <text>
        <r>
          <rPr>
            <sz val="10"/>
            <color indexed="81"/>
            <rFont val="Times New Roman"/>
            <family val="1"/>
          </rPr>
          <t>Km composta por:
Km média feita com base o Município de São Francisco de Assis e a cidade referência Santa Maria</t>
        </r>
      </text>
    </comment>
    <comment ref="A12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retirado da ata portal do governo</t>
        </r>
      </text>
    </comment>
    <comment ref="A14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retirado da ata nº22/2023</t>
        </r>
      </text>
    </comment>
    <comment ref="A16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retirado da ata do consórcio da 4ªCRS - nº003/2023 </t>
        </r>
      </text>
    </comment>
    <comment ref="A21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média salárial + 10% insalubridade + 8% vale alimentação</t>
        </r>
      </text>
    </comment>
    <comment ref="A22" authorId="2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Piso da Enfermagem + 40% insalubridade</t>
        </r>
      </text>
    </comment>
    <comment ref="A23" authorId="2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médio pago no Brasil pra um Médico Intensivista Pediatra + 40% insalubridade</t>
        </r>
      </text>
    </comment>
    <comment ref="A28" authorId="2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Tabela referencial de percentual de depreciação, da planilha modelo do
TCE/RS</t>
        </r>
      </text>
    </comment>
    <comment ref="A43" authorId="0">
      <text>
        <r>
          <rPr>
            <sz val="10"/>
            <color indexed="81"/>
            <rFont val="Times New Roman"/>
            <family val="1"/>
          </rPr>
          <t xml:space="preserve">Issqn 3%
Pis/cofins 3,65%
</t>
        </r>
      </text>
    </comment>
    <comment ref="B43" authorId="0">
      <text>
        <r>
          <rPr>
            <sz val="10"/>
            <color indexed="81"/>
            <rFont val="Times New Roman"/>
            <family val="1"/>
          </rPr>
          <t>Indice aplicado sobre o valor final do custo por km. Custo final obtido por regra de 3, em que o subtotal  seja equivalente a 93,35% (100% - 6,65%) e o custo final seja os 100%</t>
        </r>
      </text>
    </comment>
  </commentList>
</comments>
</file>

<file path=xl/comments3.xml><?xml version="1.0" encoding="utf-8"?>
<comments xmlns="http://schemas.openxmlformats.org/spreadsheetml/2006/main">
  <authors>
    <author>Guga</author>
    <author>Admin</author>
    <author>Joca</author>
  </authors>
  <commentList>
    <comment ref="A7" authorId="0">
      <text>
        <r>
          <rPr>
            <sz val="10"/>
            <color indexed="81"/>
            <rFont val="Times New Roman"/>
            <family val="1"/>
          </rPr>
          <t>Km composta por:
Km média feita com base o Município de São Francisco de Assis  a cidade referência Santa Maria</t>
        </r>
      </text>
    </comment>
    <comment ref="A12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retirado da ata portal do governo</t>
        </r>
      </text>
    </comment>
    <comment ref="A14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retirado da ata nº22/2023</t>
        </r>
      </text>
    </comment>
    <comment ref="A16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retirado da ata do consórcio da 4ªCRS - nº003/2023 </t>
        </r>
      </text>
    </comment>
    <comment ref="A21" authorId="1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média salárial + 10% insalubridade + 8% vale alimentação</t>
        </r>
      </text>
    </comment>
    <comment ref="A22" authorId="2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Piso da Enfermagem para Auxiliar de Enfermagem + 40% insalubridade</t>
        </r>
      </text>
    </comment>
    <comment ref="A23" authorId="2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Valor médio pago no Brasil por um Médico Intensivista + 40% insalubridade</t>
        </r>
      </text>
    </comment>
    <comment ref="A28" authorId="2">
      <text>
        <r>
          <rPr>
            <b/>
            <sz val="10"/>
            <color indexed="81"/>
            <rFont val="Times New Roman"/>
            <family val="1"/>
          </rPr>
          <t>Admin:</t>
        </r>
        <r>
          <rPr>
            <sz val="10"/>
            <color indexed="81"/>
            <rFont val="Times New Roman"/>
            <family val="1"/>
          </rPr>
          <t xml:space="preserve">
Tabela referencial de percentual de depreciação, da planilha modelo do
TCE/RS</t>
        </r>
      </text>
    </comment>
    <comment ref="A43" authorId="0">
      <text>
        <r>
          <rPr>
            <sz val="10"/>
            <color indexed="81"/>
            <rFont val="Times New Roman"/>
            <family val="1"/>
          </rPr>
          <t>Issqn 3%
Pis/cofins 3,65%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43" authorId="0">
      <text>
        <r>
          <rPr>
            <sz val="9"/>
            <color indexed="81"/>
            <rFont val="Segoe UI"/>
            <family val="2"/>
          </rPr>
          <t>Indice aplicado sobre o valor final do custo por km. Custo final obtido por regra de 3, em que o subtotal  seja equivalente a 93,35% (100% - 6,65%) e o custo final seja os 100%</t>
        </r>
      </text>
    </comment>
  </commentList>
</comments>
</file>

<file path=xl/sharedStrings.xml><?xml version="1.0" encoding="utf-8"?>
<sst xmlns="http://schemas.openxmlformats.org/spreadsheetml/2006/main" count="140" uniqueCount="48">
  <si>
    <t>Km média todal da viagem:</t>
  </si>
  <si>
    <t>PERCENTUAL</t>
  </si>
  <si>
    <t>Depreciação do veículo</t>
  </si>
  <si>
    <t>Subtotal</t>
  </si>
  <si>
    <t>CRLV e DPVAT</t>
  </si>
  <si>
    <t>Veículo base</t>
  </si>
  <si>
    <t>Ano</t>
  </si>
  <si>
    <t>Total do item</t>
  </si>
  <si>
    <t>1- Custos Variáveis</t>
  </si>
  <si>
    <t>3- Custos fixos</t>
  </si>
  <si>
    <t>Custo total por km</t>
  </si>
  <si>
    <t>Km por viagem</t>
  </si>
  <si>
    <t>Administração central</t>
  </si>
  <si>
    <t>Lucro</t>
  </si>
  <si>
    <t>4- Administração central, Lucro e Tributos</t>
  </si>
  <si>
    <t>TOTAL</t>
  </si>
  <si>
    <t xml:space="preserve">Seguro de Responsabilidade Civil </t>
  </si>
  <si>
    <t>Tributos</t>
  </si>
  <si>
    <t xml:space="preserve">Manutenção </t>
  </si>
  <si>
    <t>2- Mão de obra com encargos</t>
  </si>
  <si>
    <t>Enfermeiro</t>
  </si>
  <si>
    <t>Médico</t>
  </si>
  <si>
    <t>Insumos/equipamentos/medicamentos/uniformes/EPI/</t>
  </si>
  <si>
    <t xml:space="preserve">Pedágio </t>
  </si>
  <si>
    <t>IPVA</t>
  </si>
  <si>
    <t xml:space="preserve">Condutor </t>
  </si>
  <si>
    <t>Planilha de Composição de Custo Médio por KM</t>
  </si>
  <si>
    <t>Transporte de Pacientes UTI Móvel</t>
  </si>
  <si>
    <t>SECRETARIA MUNICIPAL DE SAÚDE</t>
  </si>
  <si>
    <t>ITEM</t>
  </si>
  <si>
    <t>Ref.</t>
  </si>
  <si>
    <t>VALOR UN</t>
  </si>
  <si>
    <t>CUSTO/KM</t>
  </si>
  <si>
    <t>R$)</t>
  </si>
  <si>
    <t>(R$/KM)</t>
  </si>
  <si>
    <t>CUSTO %</t>
  </si>
  <si>
    <t>Pneus R$385,00</t>
  </si>
  <si>
    <t>Roteiro Frequente: São Francisco de Assis a Santa Maria</t>
  </si>
  <si>
    <t>Auxiliar/Tecnico de Enfermagem</t>
  </si>
  <si>
    <t>Médico Pediatra</t>
  </si>
  <si>
    <t>Transporte de Pacientes UTI Móvel Pediátrico</t>
  </si>
  <si>
    <t>Transporte de Pacientes Ambulância Tipo A</t>
  </si>
  <si>
    <t>_________________________________</t>
  </si>
  <si>
    <t>Outras taxas</t>
  </si>
  <si>
    <t>Outras Taxas</t>
  </si>
  <si>
    <t>SECRETÁRIA MUNICIPAL DE SAÚDE</t>
  </si>
  <si>
    <t>ANDIARA LUIZ RAMOS SOARES</t>
  </si>
  <si>
    <t>Combustível R$6,35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</si>
</sst>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1"/>
      <name val="Times New Roman"/>
      <family val="1"/>
    </font>
    <font>
      <sz val="10"/>
      <color indexed="8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8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10" fontId="2" fillId="0" borderId="1" xfId="0" applyNumberFormat="1" applyFont="1" applyBorder="1"/>
    <xf numFmtId="0" fontId="3" fillId="0" borderId="0" xfId="0" applyFont="1"/>
    <xf numFmtId="9" fontId="2" fillId="0" borderId="1" xfId="0" applyNumberFormat="1" applyFont="1" applyBorder="1"/>
    <xf numFmtId="10" fontId="3" fillId="0" borderId="1" xfId="0" applyNumberFormat="1" applyFont="1" applyBorder="1"/>
    <xf numFmtId="0" fontId="3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/>
    <xf numFmtId="0" fontId="3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/>
    <xf numFmtId="10" fontId="2" fillId="4" borderId="1" xfId="0" applyNumberFormat="1" applyFont="1" applyFill="1" applyBorder="1"/>
    <xf numFmtId="10" fontId="2" fillId="3" borderId="1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10" fontId="2" fillId="5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3" fillId="6" borderId="1" xfId="0" applyFont="1" applyFill="1" applyBorder="1"/>
    <xf numFmtId="4" fontId="2" fillId="0" borderId="1" xfId="0" applyNumberFormat="1" applyFont="1" applyBorder="1"/>
    <xf numFmtId="44" fontId="2" fillId="0" borderId="1" xfId="1" applyFont="1" applyBorder="1"/>
    <xf numFmtId="44" fontId="3" fillId="0" borderId="1" xfId="1" applyFont="1" applyBorder="1"/>
    <xf numFmtId="44" fontId="2" fillId="5" borderId="1" xfId="1" applyFont="1" applyFill="1" applyBorder="1"/>
    <xf numFmtId="8" fontId="3" fillId="6" borderId="1" xfId="0" applyNumberFormat="1" applyFont="1" applyFill="1" applyBorder="1"/>
    <xf numFmtId="44" fontId="3" fillId="6" borderId="1" xfId="1" applyFont="1" applyFill="1" applyBorder="1"/>
    <xf numFmtId="44" fontId="2" fillId="0" borderId="1" xfId="1" applyNumberFormat="1" applyFont="1" applyBorder="1"/>
    <xf numFmtId="44" fontId="3" fillId="0" borderId="1" xfId="1" applyNumberFormat="1" applyFont="1" applyBorder="1"/>
    <xf numFmtId="4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5" borderId="1" xfId="0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tabSelected="1" topLeftCell="A4" zoomScale="115" zoomScaleNormal="115" workbookViewId="0">
      <selection activeCell="H15" sqref="H15"/>
    </sheetView>
  </sheetViews>
  <sheetFormatPr defaultRowHeight="15" x14ac:dyDescent="0.25"/>
  <cols>
    <col min="1" max="1" width="30.7109375" style="1" customWidth="1"/>
    <col min="2" max="2" width="14.7109375" style="1" customWidth="1"/>
    <col min="3" max="3" width="20.140625" style="1" customWidth="1"/>
    <col min="4" max="4" width="14.42578125" style="1" customWidth="1"/>
    <col min="5" max="5" width="12.85546875" style="1" customWidth="1"/>
    <col min="6" max="7" width="9.140625" style="1"/>
    <col min="8" max="8" width="13.28515625" style="1" bestFit="1" customWidth="1"/>
    <col min="9" max="16384" width="9.140625" style="1"/>
  </cols>
  <sheetData>
    <row r="1" spans="1:5" ht="6" customHeight="1" x14ac:dyDescent="0.25"/>
    <row r="2" spans="1:5" x14ac:dyDescent="0.25">
      <c r="A2" s="36" t="s">
        <v>28</v>
      </c>
      <c r="B2" s="37"/>
      <c r="C2" s="37"/>
      <c r="D2" s="37"/>
      <c r="E2" s="38"/>
    </row>
    <row r="3" spans="1:5" x14ac:dyDescent="0.25">
      <c r="A3" s="39"/>
      <c r="B3" s="40"/>
      <c r="C3" s="40"/>
      <c r="D3" s="40"/>
      <c r="E3" s="41"/>
    </row>
    <row r="4" spans="1:5" ht="15.75" x14ac:dyDescent="0.25">
      <c r="A4" s="42" t="s">
        <v>27</v>
      </c>
      <c r="B4" s="42"/>
      <c r="C4" s="42"/>
      <c r="D4" s="42"/>
      <c r="E4" s="42"/>
    </row>
    <row r="5" spans="1:5" ht="15.75" customHeight="1" x14ac:dyDescent="0.25">
      <c r="A5" s="36" t="s">
        <v>26</v>
      </c>
      <c r="B5" s="37"/>
      <c r="C5" s="37"/>
      <c r="D5" s="37"/>
      <c r="E5" s="38"/>
    </row>
    <row r="6" spans="1:5" ht="13.5" customHeight="1" x14ac:dyDescent="0.25">
      <c r="A6" s="39"/>
      <c r="B6" s="40"/>
      <c r="C6" s="40"/>
      <c r="D6" s="40"/>
      <c r="E6" s="41"/>
    </row>
    <row r="7" spans="1:5" ht="14.25" customHeight="1" x14ac:dyDescent="0.25">
      <c r="A7" s="11" t="s">
        <v>0</v>
      </c>
      <c r="B7" s="12">
        <v>300</v>
      </c>
      <c r="C7" s="46" t="s">
        <v>11</v>
      </c>
      <c r="D7" s="47"/>
      <c r="E7" s="48"/>
    </row>
    <row r="8" spans="1:5" x14ac:dyDescent="0.25">
      <c r="A8" s="43" t="s">
        <v>37</v>
      </c>
      <c r="B8" s="44"/>
      <c r="C8" s="44"/>
      <c r="D8" s="44"/>
      <c r="E8" s="45"/>
    </row>
    <row r="9" spans="1:5" ht="2.25" customHeight="1" x14ac:dyDescent="0.25">
      <c r="A9" s="13"/>
      <c r="B9" s="13"/>
      <c r="C9" s="13"/>
      <c r="D9" s="13"/>
      <c r="E9" s="13"/>
    </row>
    <row r="10" spans="1:5" ht="15.75" customHeight="1" x14ac:dyDescent="0.25">
      <c r="A10" s="22" t="s">
        <v>29</v>
      </c>
      <c r="B10" s="22" t="s">
        <v>30</v>
      </c>
      <c r="C10" s="22" t="s">
        <v>31</v>
      </c>
      <c r="D10" s="22" t="s">
        <v>32</v>
      </c>
      <c r="E10" s="22" t="s">
        <v>1</v>
      </c>
    </row>
    <row r="11" spans="1:5" ht="12.75" customHeight="1" x14ac:dyDescent="0.25">
      <c r="A11" s="23"/>
      <c r="B11" s="23"/>
      <c r="C11" s="22" t="s">
        <v>33</v>
      </c>
      <c r="D11" s="22" t="s">
        <v>34</v>
      </c>
      <c r="E11" s="22" t="s">
        <v>35</v>
      </c>
    </row>
    <row r="12" spans="1:5" ht="13.5" customHeight="1" x14ac:dyDescent="0.25">
      <c r="A12" s="6" t="s">
        <v>5</v>
      </c>
      <c r="B12" s="6"/>
      <c r="C12" s="26">
        <v>435800</v>
      </c>
      <c r="D12" s="6"/>
      <c r="E12" s="6"/>
    </row>
    <row r="13" spans="1:5" ht="15" customHeight="1" x14ac:dyDescent="0.25">
      <c r="A13" s="14" t="s">
        <v>8</v>
      </c>
      <c r="B13" s="2"/>
      <c r="C13" s="2"/>
      <c r="D13" s="2"/>
      <c r="E13" s="2"/>
    </row>
    <row r="14" spans="1:5" x14ac:dyDescent="0.25">
      <c r="A14" s="6" t="s">
        <v>47</v>
      </c>
      <c r="B14" s="12">
        <v>8</v>
      </c>
      <c r="C14" s="26">
        <f>B7/B14*6.35</f>
        <v>238.125</v>
      </c>
      <c r="D14" s="26">
        <f>C14/B7</f>
        <v>0.79374999999999996</v>
      </c>
      <c r="E14" s="7">
        <f>(D14/D44)</f>
        <v>4.6694777462775672E-2</v>
      </c>
    </row>
    <row r="15" spans="1:5" x14ac:dyDescent="0.25">
      <c r="A15" s="6" t="s">
        <v>18</v>
      </c>
      <c r="B15" s="4"/>
      <c r="C15" s="26">
        <f>C14*25%</f>
        <v>59.53125</v>
      </c>
      <c r="D15" s="26">
        <f>C15/B7</f>
        <v>0.19843749999999999</v>
      </c>
      <c r="E15" s="7">
        <f>(D15/D44)</f>
        <v>1.1673694365693918E-2</v>
      </c>
    </row>
    <row r="16" spans="1:5" x14ac:dyDescent="0.25">
      <c r="A16" s="6" t="s">
        <v>36</v>
      </c>
      <c r="B16" s="15">
        <v>4</v>
      </c>
      <c r="C16" s="26">
        <f>385*4/40000*B7</f>
        <v>11.55</v>
      </c>
      <c r="D16" s="26">
        <f>C16/B7</f>
        <v>3.85E-2</v>
      </c>
      <c r="E16" s="7">
        <f>+(D16/D44)</f>
        <v>2.2648805446511665E-3</v>
      </c>
    </row>
    <row r="17" spans="1:5" ht="13.5" customHeight="1" x14ac:dyDescent="0.25">
      <c r="A17" s="6" t="s">
        <v>23</v>
      </c>
      <c r="B17" s="4"/>
      <c r="C17" s="26">
        <v>13</v>
      </c>
      <c r="D17" s="26">
        <f>C17/B7</f>
        <v>4.3333333333333335E-2</v>
      </c>
      <c r="E17" s="7">
        <f>D17/D44</f>
        <v>2.5492161974428715E-3</v>
      </c>
    </row>
    <row r="18" spans="1:5" ht="13.5" customHeight="1" x14ac:dyDescent="0.25">
      <c r="A18" s="5"/>
      <c r="B18" s="5"/>
      <c r="C18" s="5" t="s">
        <v>7</v>
      </c>
      <c r="D18" s="27">
        <f>SUM(D14:D17)</f>
        <v>1.0740208333333334</v>
      </c>
      <c r="E18" s="10">
        <f>(D18/D44)</f>
        <v>6.3182568570563633E-2</v>
      </c>
    </row>
    <row r="19" spans="1:5" ht="2.25" customHeight="1" x14ac:dyDescent="0.25">
      <c r="A19" s="16"/>
      <c r="B19" s="13"/>
      <c r="C19" s="13"/>
      <c r="D19" s="13"/>
      <c r="E19" s="17"/>
    </row>
    <row r="20" spans="1:5" ht="14.25" customHeight="1" x14ac:dyDescent="0.25">
      <c r="A20" s="14" t="s">
        <v>19</v>
      </c>
      <c r="B20" s="2"/>
      <c r="C20" s="2"/>
      <c r="D20" s="2"/>
      <c r="E20" s="18"/>
    </row>
    <row r="21" spans="1:5" x14ac:dyDescent="0.25">
      <c r="A21" s="6" t="s">
        <v>25</v>
      </c>
      <c r="B21" s="26">
        <v>2996.7</v>
      </c>
      <c r="C21" s="26">
        <f>4*B21</f>
        <v>11986.8</v>
      </c>
      <c r="D21" s="26">
        <f>C21/30/B7</f>
        <v>1.3318666666666668</v>
      </c>
      <c r="E21" s="7">
        <f>(D21/D44)</f>
        <v>7.8351140296174904E-2</v>
      </c>
    </row>
    <row r="22" spans="1:5" x14ac:dyDescent="0.25">
      <c r="A22" s="6" t="s">
        <v>20</v>
      </c>
      <c r="B22" s="26">
        <v>6156</v>
      </c>
      <c r="C22" s="26">
        <f>4*B22</f>
        <v>24624</v>
      </c>
      <c r="D22" s="26">
        <f>C22/30/B7</f>
        <v>2.7359999999999998</v>
      </c>
      <c r="E22" s="7">
        <f>(D22/D44)</f>
        <v>0.1609535888354699</v>
      </c>
    </row>
    <row r="23" spans="1:5" x14ac:dyDescent="0.25">
      <c r="A23" s="6" t="s">
        <v>21</v>
      </c>
      <c r="B23" s="26">
        <v>12530.53</v>
      </c>
      <c r="C23" s="26">
        <f>4*B23</f>
        <v>50122.12</v>
      </c>
      <c r="D23" s="26">
        <f>C23/30/B7</f>
        <v>5.5691244444444452</v>
      </c>
      <c r="E23" s="7">
        <f>(D23/D44)</f>
        <v>0.32762082090814182</v>
      </c>
    </row>
    <row r="24" spans="1:5" x14ac:dyDescent="0.25">
      <c r="A24" s="49" t="s">
        <v>22</v>
      </c>
      <c r="B24" s="28">
        <v>2500</v>
      </c>
      <c r="C24" s="28">
        <f>B24/30</f>
        <v>83.333333333333329</v>
      </c>
      <c r="D24" s="28">
        <f>C24/B7</f>
        <v>0.27777777777777773</v>
      </c>
      <c r="E24" s="21">
        <f>(D24/D44)</f>
        <v>1.6341129470787634E-2</v>
      </c>
    </row>
    <row r="25" spans="1:5" x14ac:dyDescent="0.25">
      <c r="A25" s="5"/>
      <c r="B25" s="10"/>
      <c r="C25" s="5" t="s">
        <v>7</v>
      </c>
      <c r="D25" s="27">
        <f>SUM(D21:D24)</f>
        <v>9.9147688888888901</v>
      </c>
      <c r="E25" s="10">
        <f>(D25/D44)</f>
        <v>0.58326667951057432</v>
      </c>
    </row>
    <row r="26" spans="1:5" ht="3" customHeight="1" x14ac:dyDescent="0.25">
      <c r="A26" s="13"/>
      <c r="B26" s="13"/>
      <c r="C26" s="13"/>
      <c r="D26" s="13"/>
      <c r="E26" s="17"/>
    </row>
    <row r="27" spans="1:5" x14ac:dyDescent="0.25">
      <c r="A27" s="14" t="s">
        <v>9</v>
      </c>
      <c r="B27" s="2"/>
      <c r="C27" s="2"/>
      <c r="D27" s="2"/>
      <c r="E27" s="18"/>
    </row>
    <row r="28" spans="1:5" x14ac:dyDescent="0.25">
      <c r="A28" s="6" t="s">
        <v>2</v>
      </c>
      <c r="B28" s="7">
        <v>0.65180000000000005</v>
      </c>
      <c r="C28" s="26">
        <f>C12*B28</f>
        <v>284054.44</v>
      </c>
      <c r="D28" s="26">
        <f>C28/365/B7</f>
        <v>2.5941044748858446</v>
      </c>
      <c r="E28" s="7">
        <f>(D28/D44)</f>
        <v>0.15260614950549298</v>
      </c>
    </row>
    <row r="29" spans="1:5" x14ac:dyDescent="0.25">
      <c r="A29" s="6" t="s">
        <v>24</v>
      </c>
      <c r="B29" s="9">
        <v>0.03</v>
      </c>
      <c r="C29" s="26">
        <f>C12*B29</f>
        <v>13074</v>
      </c>
      <c r="D29" s="26">
        <f>C29/365/B7</f>
        <v>0.11939726027397261</v>
      </c>
      <c r="E29" s="7">
        <f>(D29/D44)</f>
        <v>7.0239099189395374E-3</v>
      </c>
    </row>
    <row r="30" spans="1:5" x14ac:dyDescent="0.25">
      <c r="A30" s="6" t="s">
        <v>4</v>
      </c>
      <c r="B30" s="12" t="s">
        <v>6</v>
      </c>
      <c r="C30" s="26">
        <v>94.1</v>
      </c>
      <c r="D30" s="26">
        <f>C30/365/B7</f>
        <v>8.5936073059360719E-4</v>
      </c>
      <c r="E30" s="7">
        <f>(D30/D44)</f>
        <v>5.0554529858666841E-5</v>
      </c>
    </row>
    <row r="31" spans="1:5" x14ac:dyDescent="0.25">
      <c r="A31" s="6" t="s">
        <v>43</v>
      </c>
      <c r="B31" s="3"/>
      <c r="C31" s="26"/>
      <c r="D31" s="26">
        <f>B31/365/B7</f>
        <v>0</v>
      </c>
      <c r="E31" s="7">
        <f>(D31/D44)</f>
        <v>0</v>
      </c>
    </row>
    <row r="32" spans="1:5" x14ac:dyDescent="0.25">
      <c r="A32" s="6"/>
      <c r="B32" s="3"/>
      <c r="C32" s="26"/>
      <c r="D32" s="26"/>
      <c r="E32" s="7"/>
    </row>
    <row r="33" spans="1:8" ht="13.5" customHeight="1" x14ac:dyDescent="0.25">
      <c r="A33" s="6" t="s">
        <v>16</v>
      </c>
      <c r="B33" s="6"/>
      <c r="C33" s="26">
        <v>3900</v>
      </c>
      <c r="D33" s="26">
        <f>C33/365/B7</f>
        <v>3.5616438356164383E-2</v>
      </c>
      <c r="E33" s="7">
        <f>(D33/D44)</f>
        <v>2.0952461896790722E-3</v>
      </c>
    </row>
    <row r="34" spans="1:8" ht="2.25" customHeight="1" x14ac:dyDescent="0.25">
      <c r="A34" s="13"/>
      <c r="B34" s="13"/>
      <c r="C34" s="13"/>
      <c r="D34" s="13"/>
      <c r="E34" s="13"/>
    </row>
    <row r="35" spans="1:8" ht="15.75" customHeight="1" x14ac:dyDescent="0.25">
      <c r="A35" s="6"/>
      <c r="B35" s="6"/>
      <c r="C35" s="5" t="s">
        <v>7</v>
      </c>
      <c r="D35" s="27">
        <f>SUM(D28:D33)</f>
        <v>2.7499775342465753</v>
      </c>
      <c r="E35" s="10">
        <f>(D35/D44)</f>
        <v>0.16177586014397027</v>
      </c>
    </row>
    <row r="36" spans="1:8" ht="15.75" customHeight="1" x14ac:dyDescent="0.25">
      <c r="A36" s="6"/>
      <c r="B36" s="6"/>
      <c r="C36" s="5" t="s">
        <v>3</v>
      </c>
      <c r="D36" s="27">
        <f>SUM(D18,D25,D35)</f>
        <v>13.738767256468799</v>
      </c>
      <c r="E36" s="10">
        <f>SUM(E14,E15,E16,E17,E21,E22,E23,E24,E28,E29,E30,E31,E32,E33)</f>
        <v>0.80822510822510818</v>
      </c>
    </row>
    <row r="37" spans="1:8" ht="5.25" customHeight="1" x14ac:dyDescent="0.25">
      <c r="A37" s="13"/>
      <c r="B37" s="13"/>
      <c r="C37" s="16"/>
      <c r="D37" s="13"/>
      <c r="E37" s="13"/>
    </row>
    <row r="38" spans="1:8" ht="15.75" customHeight="1" x14ac:dyDescent="0.25">
      <c r="A38" s="14" t="s">
        <v>14</v>
      </c>
      <c r="B38" s="2"/>
      <c r="C38" s="2"/>
      <c r="D38" s="2"/>
      <c r="E38" s="2"/>
    </row>
    <row r="39" spans="1:8" ht="15" customHeight="1" x14ac:dyDescent="0.25">
      <c r="A39" s="6" t="s">
        <v>12</v>
      </c>
      <c r="B39" s="9">
        <v>0.05</v>
      </c>
      <c r="C39" s="5"/>
      <c r="D39" s="26">
        <f>D36*B39</f>
        <v>0.68693836282344001</v>
      </c>
      <c r="E39" s="7">
        <f>(D39/D44)</f>
        <v>4.0411255411255412E-2</v>
      </c>
    </row>
    <row r="40" spans="1:8" ht="15" customHeight="1" x14ac:dyDescent="0.25">
      <c r="A40" s="6"/>
      <c r="B40" s="6"/>
      <c r="C40" s="5" t="s">
        <v>3</v>
      </c>
      <c r="D40" s="27">
        <f>SUM(D36:D39)</f>
        <v>14.425705619292239</v>
      </c>
      <c r="E40" s="10">
        <f>(D40/D44)</f>
        <v>0.84863636363636363</v>
      </c>
    </row>
    <row r="41" spans="1:8" ht="15" customHeight="1" x14ac:dyDescent="0.25">
      <c r="A41" s="6" t="s">
        <v>13</v>
      </c>
      <c r="B41" s="9">
        <v>0.1</v>
      </c>
      <c r="C41" s="5"/>
      <c r="D41" s="26">
        <f>D40*B41</f>
        <v>1.4425705619292239</v>
      </c>
      <c r="E41" s="7">
        <f>(D41/D44)</f>
        <v>8.4863636363636363E-2</v>
      </c>
    </row>
    <row r="42" spans="1:8" ht="15" customHeight="1" x14ac:dyDescent="0.25">
      <c r="A42" s="6"/>
      <c r="B42" s="6"/>
      <c r="C42" s="5" t="s">
        <v>3</v>
      </c>
      <c r="D42" s="27">
        <f>SUM(D40:D41)</f>
        <v>15.868276181221464</v>
      </c>
      <c r="E42" s="10">
        <f>(D42/D44)</f>
        <v>0.93350000000000011</v>
      </c>
    </row>
    <row r="43" spans="1:8" ht="15" customHeight="1" x14ac:dyDescent="0.25">
      <c r="A43" s="6" t="s">
        <v>17</v>
      </c>
      <c r="B43" s="7">
        <v>6.6500000000000004E-2</v>
      </c>
      <c r="C43" s="5"/>
      <c r="D43" s="26">
        <f>D44*B43</f>
        <v>1.1304128184801578</v>
      </c>
      <c r="E43" s="7">
        <f>(D43/D44)</f>
        <v>6.6500000000000004E-2</v>
      </c>
    </row>
    <row r="44" spans="1:8" ht="18" customHeight="1" x14ac:dyDescent="0.25">
      <c r="A44" s="6"/>
      <c r="B44" s="6"/>
      <c r="C44" s="5" t="s">
        <v>15</v>
      </c>
      <c r="D44" s="27">
        <f>D42/93.35*100</f>
        <v>16.998688999701621</v>
      </c>
      <c r="E44" s="10">
        <f>(D44/D44)</f>
        <v>1</v>
      </c>
    </row>
    <row r="46" spans="1:8" x14ac:dyDescent="0.25">
      <c r="A46" s="8"/>
      <c r="C46" s="24" t="s">
        <v>10</v>
      </c>
      <c r="D46" s="30">
        <f>D44</f>
        <v>16.998688999701621</v>
      </c>
      <c r="E46" s="8"/>
      <c r="H46" s="33"/>
    </row>
    <row r="51" spans="1:5" x14ac:dyDescent="0.25">
      <c r="A51" s="34" t="s">
        <v>42</v>
      </c>
      <c r="B51" s="34"/>
      <c r="C51" s="34"/>
      <c r="D51" s="34"/>
      <c r="E51" s="34"/>
    </row>
    <row r="52" spans="1:5" ht="15.75" x14ac:dyDescent="0.25">
      <c r="A52" s="35" t="s">
        <v>46</v>
      </c>
      <c r="B52" s="35"/>
      <c r="C52" s="35"/>
      <c r="D52" s="35"/>
      <c r="E52" s="35"/>
    </row>
    <row r="53" spans="1:5" x14ac:dyDescent="0.25">
      <c r="A53" s="34" t="s">
        <v>45</v>
      </c>
      <c r="B53" s="34"/>
      <c r="C53" s="34"/>
      <c r="D53" s="34"/>
      <c r="E53" s="34"/>
    </row>
  </sheetData>
  <mergeCells count="8">
    <mergeCell ref="A51:E51"/>
    <mergeCell ref="A52:E52"/>
    <mergeCell ref="A53:E53"/>
    <mergeCell ref="A2:E3"/>
    <mergeCell ref="A4:E4"/>
    <mergeCell ref="A8:E8"/>
    <mergeCell ref="A5:E6"/>
    <mergeCell ref="C7:E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40:D4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"/>
  <sheetViews>
    <sheetView topLeftCell="A4" workbookViewId="0">
      <selection activeCell="G18" sqref="G18"/>
    </sheetView>
  </sheetViews>
  <sheetFormatPr defaultRowHeight="15" x14ac:dyDescent="0.25"/>
  <cols>
    <col min="1" max="1" width="30.7109375" style="1" customWidth="1"/>
    <col min="2" max="2" width="14.7109375" style="1" customWidth="1"/>
    <col min="3" max="3" width="20.140625" style="1" customWidth="1"/>
    <col min="4" max="4" width="13.42578125" style="1" customWidth="1"/>
    <col min="5" max="5" width="13.5703125" style="1" customWidth="1"/>
    <col min="6" max="16384" width="9.140625" style="1"/>
  </cols>
  <sheetData>
    <row r="1" spans="1:5" ht="6" customHeight="1" x14ac:dyDescent="0.25"/>
    <row r="2" spans="1:5" x14ac:dyDescent="0.25">
      <c r="A2" s="36" t="s">
        <v>28</v>
      </c>
      <c r="B2" s="37"/>
      <c r="C2" s="37"/>
      <c r="D2" s="37"/>
      <c r="E2" s="38"/>
    </row>
    <row r="3" spans="1:5" x14ac:dyDescent="0.25">
      <c r="A3" s="39"/>
      <c r="B3" s="40"/>
      <c r="C3" s="40"/>
      <c r="D3" s="40"/>
      <c r="E3" s="41"/>
    </row>
    <row r="4" spans="1:5" ht="15.75" x14ac:dyDescent="0.25">
      <c r="A4" s="42" t="s">
        <v>40</v>
      </c>
      <c r="B4" s="42"/>
      <c r="C4" s="42"/>
      <c r="D4" s="42"/>
      <c r="E4" s="42"/>
    </row>
    <row r="5" spans="1:5" ht="15.75" customHeight="1" x14ac:dyDescent="0.25">
      <c r="A5" s="36" t="s">
        <v>26</v>
      </c>
      <c r="B5" s="37"/>
      <c r="C5" s="37"/>
      <c r="D5" s="37"/>
      <c r="E5" s="38"/>
    </row>
    <row r="6" spans="1:5" ht="13.5" customHeight="1" x14ac:dyDescent="0.25">
      <c r="A6" s="39"/>
      <c r="B6" s="40"/>
      <c r="C6" s="40"/>
      <c r="D6" s="40"/>
      <c r="E6" s="41"/>
    </row>
    <row r="7" spans="1:5" ht="14.25" customHeight="1" x14ac:dyDescent="0.25">
      <c r="A7" s="11" t="s">
        <v>0</v>
      </c>
      <c r="B7" s="12">
        <v>300</v>
      </c>
      <c r="C7" s="46" t="s">
        <v>11</v>
      </c>
      <c r="D7" s="47"/>
      <c r="E7" s="48"/>
    </row>
    <row r="8" spans="1:5" x14ac:dyDescent="0.25">
      <c r="A8" s="43" t="s">
        <v>37</v>
      </c>
      <c r="B8" s="44"/>
      <c r="C8" s="44"/>
      <c r="D8" s="44"/>
      <c r="E8" s="45"/>
    </row>
    <row r="9" spans="1:5" ht="2.25" customHeight="1" x14ac:dyDescent="0.25">
      <c r="A9" s="13"/>
      <c r="B9" s="13"/>
      <c r="C9" s="13"/>
      <c r="D9" s="13"/>
      <c r="E9" s="13"/>
    </row>
    <row r="10" spans="1:5" ht="15.75" customHeight="1" x14ac:dyDescent="0.25">
      <c r="A10" s="22" t="s">
        <v>29</v>
      </c>
      <c r="B10" s="22" t="s">
        <v>30</v>
      </c>
      <c r="C10" s="22" t="s">
        <v>31</v>
      </c>
      <c r="D10" s="22" t="s">
        <v>32</v>
      </c>
      <c r="E10" s="22" t="s">
        <v>1</v>
      </c>
    </row>
    <row r="11" spans="1:5" ht="12.75" customHeight="1" x14ac:dyDescent="0.25">
      <c r="A11" s="23"/>
      <c r="B11" s="23"/>
      <c r="C11" s="22" t="s">
        <v>33</v>
      </c>
      <c r="D11" s="22" t="s">
        <v>34</v>
      </c>
      <c r="E11" s="22" t="s">
        <v>35</v>
      </c>
    </row>
    <row r="12" spans="1:5" ht="13.5" customHeight="1" x14ac:dyDescent="0.25">
      <c r="A12" s="6" t="s">
        <v>5</v>
      </c>
      <c r="B12" s="6"/>
      <c r="C12" s="26">
        <v>435800</v>
      </c>
      <c r="D12" s="6"/>
      <c r="E12" s="6"/>
    </row>
    <row r="13" spans="1:5" ht="15" customHeight="1" x14ac:dyDescent="0.25">
      <c r="A13" s="14" t="s">
        <v>8</v>
      </c>
      <c r="B13" s="2"/>
      <c r="C13" s="2"/>
      <c r="D13" s="2"/>
      <c r="E13" s="2"/>
    </row>
    <row r="14" spans="1:5" x14ac:dyDescent="0.25">
      <c r="A14" s="6" t="s">
        <v>47</v>
      </c>
      <c r="B14" s="12">
        <v>8</v>
      </c>
      <c r="C14" s="26">
        <f>B7/B14*6.35</f>
        <v>238.125</v>
      </c>
      <c r="D14" s="26">
        <f>C14/B7</f>
        <v>0.79374999999999996</v>
      </c>
      <c r="E14" s="7">
        <f>(D14/D44)</f>
        <v>4.6882430174168148E-2</v>
      </c>
    </row>
    <row r="15" spans="1:5" x14ac:dyDescent="0.25">
      <c r="A15" s="6" t="s">
        <v>18</v>
      </c>
      <c r="B15" s="4"/>
      <c r="C15" s="26">
        <f>C14*25%</f>
        <v>59.53125</v>
      </c>
      <c r="D15" s="26">
        <f>C15/B7</f>
        <v>0.19843749999999999</v>
      </c>
      <c r="E15" s="7">
        <f>(D15/D44)</f>
        <v>1.1720607543542037E-2</v>
      </c>
    </row>
    <row r="16" spans="1:5" x14ac:dyDescent="0.25">
      <c r="A16" s="6" t="s">
        <v>36</v>
      </c>
      <c r="B16" s="15">
        <v>4</v>
      </c>
      <c r="C16" s="26">
        <f>385*4/40000*B7</f>
        <v>11.55</v>
      </c>
      <c r="D16" s="26">
        <f>C16/B7</f>
        <v>3.85E-2</v>
      </c>
      <c r="E16" s="7">
        <f>+(D16/D44)</f>
        <v>2.2739824399439037E-3</v>
      </c>
    </row>
    <row r="17" spans="1:5" ht="13.5" customHeight="1" x14ac:dyDescent="0.25">
      <c r="A17" s="6" t="s">
        <v>23</v>
      </c>
      <c r="B17" s="4"/>
      <c r="C17" s="26">
        <v>13</v>
      </c>
      <c r="D17" s="26">
        <f>C17/B7</f>
        <v>4.3333333333333335E-2</v>
      </c>
      <c r="E17" s="7">
        <f>D17/D44</f>
        <v>2.5594607549152167E-3</v>
      </c>
    </row>
    <row r="18" spans="1:5" ht="13.5" customHeight="1" x14ac:dyDescent="0.25">
      <c r="A18" s="5"/>
      <c r="B18" s="5"/>
      <c r="C18" s="5" t="s">
        <v>7</v>
      </c>
      <c r="D18" s="27">
        <f>SUM(D14:D17)</f>
        <v>1.0740208333333334</v>
      </c>
      <c r="E18" s="10">
        <f>(D18/D44)</f>
        <v>6.3436480912569315E-2</v>
      </c>
    </row>
    <row r="19" spans="1:5" ht="2.25" customHeight="1" x14ac:dyDescent="0.25">
      <c r="A19" s="16"/>
      <c r="B19" s="13"/>
      <c r="C19" s="13"/>
      <c r="D19" s="13"/>
      <c r="E19" s="17"/>
    </row>
    <row r="20" spans="1:5" ht="14.25" customHeight="1" x14ac:dyDescent="0.25">
      <c r="A20" s="14" t="s">
        <v>19</v>
      </c>
      <c r="B20" s="2"/>
      <c r="C20" s="2"/>
      <c r="D20" s="2"/>
      <c r="E20" s="18"/>
    </row>
    <row r="21" spans="1:5" x14ac:dyDescent="0.25">
      <c r="A21" s="6" t="s">
        <v>25</v>
      </c>
      <c r="B21" s="26">
        <v>2996.7</v>
      </c>
      <c r="C21" s="26">
        <f>4*B21</f>
        <v>11986.8</v>
      </c>
      <c r="D21" s="26">
        <f>C21/30/B7</f>
        <v>1.3318666666666668</v>
      </c>
      <c r="E21" s="7">
        <f>(D21/D44)</f>
        <v>7.866601071030184E-2</v>
      </c>
    </row>
    <row r="22" spans="1:5" x14ac:dyDescent="0.25">
      <c r="A22" s="6" t="s">
        <v>20</v>
      </c>
      <c r="B22" s="26">
        <v>6156</v>
      </c>
      <c r="C22" s="26">
        <f>4*B22</f>
        <v>24624</v>
      </c>
      <c r="D22" s="26">
        <f>C22/30/B7</f>
        <v>2.7359999999999998</v>
      </c>
      <c r="E22" s="7">
        <f>(D22/D44)</f>
        <v>0.16160041443341611</v>
      </c>
    </row>
    <row r="23" spans="1:5" x14ac:dyDescent="0.25">
      <c r="A23" s="6" t="s">
        <v>39</v>
      </c>
      <c r="B23" s="26">
        <v>12406.8</v>
      </c>
      <c r="C23" s="26">
        <f>4*B23</f>
        <v>49627.199999999997</v>
      </c>
      <c r="D23" s="26">
        <f>C23/30/B7</f>
        <v>5.5141333333333336</v>
      </c>
      <c r="E23" s="7">
        <f>(D23/D44)</f>
        <v>0.32568941224699599</v>
      </c>
    </row>
    <row r="24" spans="1:5" x14ac:dyDescent="0.25">
      <c r="A24" s="49" t="s">
        <v>22</v>
      </c>
      <c r="B24" s="28">
        <v>2500</v>
      </c>
      <c r="C24" s="28">
        <f>B24/30</f>
        <v>83.333333333333329</v>
      </c>
      <c r="D24" s="28">
        <f>C24/B7</f>
        <v>0.27777777777777773</v>
      </c>
      <c r="E24" s="21">
        <f>(D24/D44)</f>
        <v>1.6406799710994974E-2</v>
      </c>
    </row>
    <row r="25" spans="1:5" x14ac:dyDescent="0.25">
      <c r="A25" s="5"/>
      <c r="B25" s="10"/>
      <c r="C25" s="5" t="s">
        <v>7</v>
      </c>
      <c r="D25" s="27">
        <f>SUM(D21:D24)</f>
        <v>9.8597777777777793</v>
      </c>
      <c r="E25" s="10">
        <f>(D25/D44)</f>
        <v>0.58236263710170899</v>
      </c>
    </row>
    <row r="26" spans="1:5" ht="3" customHeight="1" x14ac:dyDescent="0.25">
      <c r="A26" s="13"/>
      <c r="B26" s="13"/>
      <c r="C26" s="13"/>
      <c r="D26" s="13"/>
      <c r="E26" s="17"/>
    </row>
    <row r="27" spans="1:5" x14ac:dyDescent="0.25">
      <c r="A27" s="14" t="s">
        <v>9</v>
      </c>
      <c r="B27" s="2"/>
      <c r="C27" s="2"/>
      <c r="D27" s="2"/>
      <c r="E27" s="18"/>
    </row>
    <row r="28" spans="1:5" x14ac:dyDescent="0.25">
      <c r="A28" s="6" t="s">
        <v>2</v>
      </c>
      <c r="B28" s="7">
        <v>0.65180000000000005</v>
      </c>
      <c r="C28" s="26">
        <f>C12*B28</f>
        <v>284054.44</v>
      </c>
      <c r="D28" s="26">
        <f>C28/365/B7</f>
        <v>2.5941044748858446</v>
      </c>
      <c r="E28" s="7">
        <f>(D28/D44)</f>
        <v>0.15321942917585227</v>
      </c>
    </row>
    <row r="29" spans="1:5" x14ac:dyDescent="0.25">
      <c r="A29" s="6" t="s">
        <v>24</v>
      </c>
      <c r="B29" s="9">
        <v>0.03</v>
      </c>
      <c r="C29" s="26">
        <f>C12*B29</f>
        <v>13074</v>
      </c>
      <c r="D29" s="26">
        <f>C29/365/B7</f>
        <v>0.11939726027397261</v>
      </c>
      <c r="E29" s="7">
        <f>(D29/D44)</f>
        <v>7.0521369672837814E-3</v>
      </c>
    </row>
    <row r="30" spans="1:5" x14ac:dyDescent="0.25">
      <c r="A30" s="6" t="s">
        <v>4</v>
      </c>
      <c r="B30" s="12" t="s">
        <v>6</v>
      </c>
      <c r="C30" s="26">
        <v>94.1</v>
      </c>
      <c r="D30" s="26">
        <f>C30/365/B7</f>
        <v>8.5936073059360719E-4</v>
      </c>
      <c r="E30" s="7">
        <f>(D30/D44)</f>
        <v>5.0757693790837059E-5</v>
      </c>
    </row>
    <row r="31" spans="1:5" x14ac:dyDescent="0.25">
      <c r="A31" s="6" t="s">
        <v>43</v>
      </c>
      <c r="B31" s="3"/>
      <c r="C31" s="26"/>
      <c r="D31" s="26">
        <f>B31/365/B7</f>
        <v>0</v>
      </c>
      <c r="E31" s="7">
        <f>(D31/D44)</f>
        <v>0</v>
      </c>
    </row>
    <row r="32" spans="1:5" x14ac:dyDescent="0.25">
      <c r="A32" s="6"/>
      <c r="B32" s="3"/>
      <c r="C32" s="26"/>
      <c r="D32" s="26"/>
      <c r="E32" s="7"/>
    </row>
    <row r="33" spans="1:5" x14ac:dyDescent="0.25">
      <c r="A33" s="6" t="s">
        <v>16</v>
      </c>
      <c r="B33" s="6"/>
      <c r="C33" s="26">
        <v>3900</v>
      </c>
      <c r="D33" s="26">
        <f>C33/365/B7</f>
        <v>3.5616438356164383E-2</v>
      </c>
      <c r="E33" s="7">
        <f>(D33/D44)</f>
        <v>2.1036663739029174E-3</v>
      </c>
    </row>
    <row r="34" spans="1:5" x14ac:dyDescent="0.25">
      <c r="A34" s="13"/>
      <c r="B34" s="13"/>
      <c r="C34" s="13"/>
      <c r="D34" s="13"/>
      <c r="E34" s="13"/>
    </row>
    <row r="35" spans="1:5" x14ac:dyDescent="0.25">
      <c r="A35" s="6"/>
      <c r="B35" s="6"/>
      <c r="C35" s="5" t="s">
        <v>7</v>
      </c>
      <c r="D35" s="27">
        <f>SUM(D28:D33)</f>
        <v>2.7499775342465753</v>
      </c>
      <c r="E35" s="10">
        <f>(D35/D44)</f>
        <v>0.16242599021082982</v>
      </c>
    </row>
    <row r="36" spans="1:5" x14ac:dyDescent="0.25">
      <c r="A36" s="6"/>
      <c r="B36" s="6"/>
      <c r="C36" s="5" t="s">
        <v>3</v>
      </c>
      <c r="D36" s="27">
        <f>SUM(D18,D25,D35)</f>
        <v>13.683776145357688</v>
      </c>
      <c r="E36" s="10">
        <f>SUM(E14,E15,E16,E17,E21,E22,E23,E24,E28,E29,E30,E31,E32,E33)</f>
        <v>0.80822510822510807</v>
      </c>
    </row>
    <row r="37" spans="1:5" x14ac:dyDescent="0.25">
      <c r="A37" s="13"/>
      <c r="B37" s="13"/>
      <c r="C37" s="16"/>
      <c r="D37" s="13"/>
      <c r="E37" s="13"/>
    </row>
    <row r="38" spans="1:5" x14ac:dyDescent="0.25">
      <c r="A38" s="14" t="s">
        <v>14</v>
      </c>
      <c r="B38" s="2"/>
      <c r="C38" s="2"/>
      <c r="D38" s="2"/>
      <c r="E38" s="2"/>
    </row>
    <row r="39" spans="1:5" x14ac:dyDescent="0.25">
      <c r="A39" s="6" t="s">
        <v>12</v>
      </c>
      <c r="B39" s="9">
        <v>0.05</v>
      </c>
      <c r="C39" s="5"/>
      <c r="D39" s="26">
        <f>D36*B39</f>
        <v>0.68418880726788445</v>
      </c>
      <c r="E39" s="7">
        <f>(D39/D44)</f>
        <v>4.0411255411255412E-2</v>
      </c>
    </row>
    <row r="40" spans="1:5" x14ac:dyDescent="0.25">
      <c r="A40" s="6"/>
      <c r="B40" s="6"/>
      <c r="C40" s="5" t="s">
        <v>3</v>
      </c>
      <c r="D40" s="27">
        <f>SUM(D36:D39)</f>
        <v>14.367964952625574</v>
      </c>
      <c r="E40" s="10">
        <f>(D40/D44)</f>
        <v>0.84863636363636363</v>
      </c>
    </row>
    <row r="41" spans="1:5" x14ac:dyDescent="0.25">
      <c r="A41" s="6" t="s">
        <v>13</v>
      </c>
      <c r="B41" s="9">
        <v>0.1</v>
      </c>
      <c r="C41" s="5"/>
      <c r="D41" s="26">
        <f>D40*B41</f>
        <v>1.4367964952625574</v>
      </c>
      <c r="E41" s="7">
        <f>(D41/D44)</f>
        <v>8.4863636363636363E-2</v>
      </c>
    </row>
    <row r="42" spans="1:5" x14ac:dyDescent="0.25">
      <c r="A42" s="6"/>
      <c r="B42" s="6"/>
      <c r="C42" s="5" t="s">
        <v>3</v>
      </c>
      <c r="D42" s="27">
        <f>SUM(D40:D41)</f>
        <v>15.804761447888131</v>
      </c>
      <c r="E42" s="10">
        <f>(D42/D44)</f>
        <v>0.9335</v>
      </c>
    </row>
    <row r="43" spans="1:5" x14ac:dyDescent="0.25">
      <c r="A43" s="6" t="s">
        <v>17</v>
      </c>
      <c r="B43" s="7">
        <v>6.6500000000000004E-2</v>
      </c>
      <c r="C43" s="5"/>
      <c r="D43" s="26">
        <f>D44*B43</f>
        <v>1.1258882016974405</v>
      </c>
      <c r="E43" s="7">
        <f>(D43/D44)</f>
        <v>6.6500000000000004E-2</v>
      </c>
    </row>
    <row r="44" spans="1:5" x14ac:dyDescent="0.25">
      <c r="A44" s="6"/>
      <c r="B44" s="6"/>
      <c r="C44" s="5" t="s">
        <v>15</v>
      </c>
      <c r="D44" s="27">
        <f>D42/93.35*100</f>
        <v>16.930649649585572</v>
      </c>
      <c r="E44" s="10">
        <f>(D44/D44)</f>
        <v>1</v>
      </c>
    </row>
    <row r="46" spans="1:5" x14ac:dyDescent="0.25">
      <c r="A46" s="8"/>
      <c r="C46" s="24" t="s">
        <v>10</v>
      </c>
      <c r="D46" s="30">
        <f>D44</f>
        <v>16.930649649585572</v>
      </c>
      <c r="E46" s="8"/>
    </row>
    <row r="51" spans="1:5" x14ac:dyDescent="0.25">
      <c r="A51" s="34" t="s">
        <v>42</v>
      </c>
      <c r="B51" s="34"/>
      <c r="C51" s="34"/>
      <c r="D51" s="34"/>
      <c r="E51" s="34"/>
    </row>
    <row r="52" spans="1:5" ht="15.75" x14ac:dyDescent="0.25">
      <c r="A52" s="35" t="s">
        <v>46</v>
      </c>
      <c r="B52" s="35"/>
      <c r="C52" s="35"/>
      <c r="D52" s="35"/>
      <c r="E52" s="35"/>
    </row>
    <row r="53" spans="1:5" x14ac:dyDescent="0.25">
      <c r="A53" s="34" t="s">
        <v>45</v>
      </c>
      <c r="B53" s="34"/>
      <c r="C53" s="34"/>
      <c r="D53" s="34"/>
      <c r="E53" s="34"/>
    </row>
  </sheetData>
  <mergeCells count="8">
    <mergeCell ref="A52:E52"/>
    <mergeCell ref="A53:E53"/>
    <mergeCell ref="A2:E3"/>
    <mergeCell ref="A4:E4"/>
    <mergeCell ref="A5:E6"/>
    <mergeCell ref="C7:E7"/>
    <mergeCell ref="A8:E8"/>
    <mergeCell ref="A51:E5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"/>
  <sheetViews>
    <sheetView workbookViewId="0">
      <selection activeCell="H17" sqref="H17"/>
    </sheetView>
  </sheetViews>
  <sheetFormatPr defaultRowHeight="15" x14ac:dyDescent="0.25"/>
  <cols>
    <col min="1" max="1" width="30.7109375" style="1" customWidth="1"/>
    <col min="2" max="2" width="12.7109375" style="1" customWidth="1"/>
    <col min="3" max="3" width="20.140625" style="1" customWidth="1"/>
    <col min="4" max="4" width="14.42578125" style="1" customWidth="1"/>
    <col min="5" max="5" width="13.5703125" style="1" customWidth="1"/>
    <col min="6" max="16384" width="9.140625" style="1"/>
  </cols>
  <sheetData>
    <row r="1" spans="1:5" ht="6" customHeight="1" x14ac:dyDescent="0.25"/>
    <row r="2" spans="1:5" x14ac:dyDescent="0.25">
      <c r="A2" s="36" t="s">
        <v>28</v>
      </c>
      <c r="B2" s="37"/>
      <c r="C2" s="37"/>
      <c r="D2" s="37"/>
      <c r="E2" s="38"/>
    </row>
    <row r="3" spans="1:5" x14ac:dyDescent="0.25">
      <c r="A3" s="39"/>
      <c r="B3" s="40"/>
      <c r="C3" s="40"/>
      <c r="D3" s="40"/>
      <c r="E3" s="41"/>
    </row>
    <row r="4" spans="1:5" ht="15.75" x14ac:dyDescent="0.25">
      <c r="A4" s="42" t="s">
        <v>41</v>
      </c>
      <c r="B4" s="42"/>
      <c r="C4" s="42"/>
      <c r="D4" s="42"/>
      <c r="E4" s="42"/>
    </row>
    <row r="5" spans="1:5" ht="15.75" customHeight="1" x14ac:dyDescent="0.25">
      <c r="A5" s="36" t="s">
        <v>26</v>
      </c>
      <c r="B5" s="37"/>
      <c r="C5" s="37"/>
      <c r="D5" s="37"/>
      <c r="E5" s="38"/>
    </row>
    <row r="6" spans="1:5" ht="13.5" customHeight="1" x14ac:dyDescent="0.25">
      <c r="A6" s="39"/>
      <c r="B6" s="40"/>
      <c r="C6" s="40"/>
      <c r="D6" s="40"/>
      <c r="E6" s="41"/>
    </row>
    <row r="7" spans="1:5" ht="14.25" customHeight="1" x14ac:dyDescent="0.25">
      <c r="A7" s="11" t="s">
        <v>0</v>
      </c>
      <c r="B7" s="12">
        <v>300</v>
      </c>
      <c r="C7" s="46" t="s">
        <v>11</v>
      </c>
      <c r="D7" s="47"/>
      <c r="E7" s="48"/>
    </row>
    <row r="8" spans="1:5" x14ac:dyDescent="0.25">
      <c r="A8" s="43" t="s">
        <v>37</v>
      </c>
      <c r="B8" s="44"/>
      <c r="C8" s="44"/>
      <c r="D8" s="44"/>
      <c r="E8" s="45"/>
    </row>
    <row r="9" spans="1:5" ht="2.25" customHeight="1" x14ac:dyDescent="0.25">
      <c r="A9" s="13"/>
      <c r="B9" s="13"/>
      <c r="C9" s="13"/>
      <c r="D9" s="13"/>
      <c r="E9" s="13"/>
    </row>
    <row r="10" spans="1:5" ht="15.75" customHeight="1" x14ac:dyDescent="0.25">
      <c r="A10" s="22" t="s">
        <v>29</v>
      </c>
      <c r="B10" s="22" t="s">
        <v>30</v>
      </c>
      <c r="C10" s="22" t="s">
        <v>31</v>
      </c>
      <c r="D10" s="22" t="s">
        <v>32</v>
      </c>
      <c r="E10" s="22" t="s">
        <v>1</v>
      </c>
    </row>
    <row r="11" spans="1:5" ht="12.75" customHeight="1" x14ac:dyDescent="0.25">
      <c r="A11" s="23"/>
      <c r="B11" s="23"/>
      <c r="C11" s="22" t="s">
        <v>33</v>
      </c>
      <c r="D11" s="22" t="s">
        <v>34</v>
      </c>
      <c r="E11" s="22" t="s">
        <v>35</v>
      </c>
    </row>
    <row r="12" spans="1:5" ht="13.5" customHeight="1" x14ac:dyDescent="0.25">
      <c r="A12" s="6" t="s">
        <v>5</v>
      </c>
      <c r="B12" s="6"/>
      <c r="C12" s="26">
        <v>286502.71000000002</v>
      </c>
      <c r="D12" s="6"/>
      <c r="E12" s="6"/>
    </row>
    <row r="13" spans="1:5" ht="15" customHeight="1" x14ac:dyDescent="0.25">
      <c r="A13" s="14" t="s">
        <v>8</v>
      </c>
      <c r="B13" s="2"/>
      <c r="C13" s="2"/>
      <c r="D13" s="2"/>
      <c r="E13" s="2"/>
    </row>
    <row r="14" spans="1:5" x14ac:dyDescent="0.25">
      <c r="A14" s="6" t="s">
        <v>47</v>
      </c>
      <c r="B14" s="12">
        <v>8</v>
      </c>
      <c r="C14" s="26">
        <f>B7/B14*6.35</f>
        <v>238.125</v>
      </c>
      <c r="D14" s="31">
        <f>C14/B7</f>
        <v>0.79374999999999996</v>
      </c>
      <c r="E14" s="7">
        <f>(D14/D44)</f>
        <v>0.1124690653234052</v>
      </c>
    </row>
    <row r="15" spans="1:5" x14ac:dyDescent="0.25">
      <c r="A15" s="6" t="s">
        <v>18</v>
      </c>
      <c r="B15" s="4"/>
      <c r="C15" s="26">
        <f>C14*25%</f>
        <v>59.53125</v>
      </c>
      <c r="D15" s="31">
        <f>C15/B7</f>
        <v>0.19843749999999999</v>
      </c>
      <c r="E15" s="7">
        <f>(D15/D44)</f>
        <v>2.81172663308513E-2</v>
      </c>
    </row>
    <row r="16" spans="1:5" x14ac:dyDescent="0.25">
      <c r="A16" s="6" t="s">
        <v>36</v>
      </c>
      <c r="B16" s="15">
        <v>4</v>
      </c>
      <c r="C16" s="26">
        <f>385*4/40000*B7</f>
        <v>11.55</v>
      </c>
      <c r="D16" s="31">
        <f>C16/B7</f>
        <v>3.85E-2</v>
      </c>
      <c r="E16" s="7">
        <f>+(D16/D44)</f>
        <v>5.4551924597809132E-3</v>
      </c>
    </row>
    <row r="17" spans="1:5" ht="13.5" customHeight="1" x14ac:dyDescent="0.25">
      <c r="A17" s="6" t="s">
        <v>23</v>
      </c>
      <c r="B17" s="4"/>
      <c r="C17" s="26">
        <v>13</v>
      </c>
      <c r="D17" s="31">
        <f>C17/B7</f>
        <v>4.3333333333333335E-2</v>
      </c>
      <c r="E17" s="7">
        <f>D17/D44</f>
        <v>6.1400434612252711E-3</v>
      </c>
    </row>
    <row r="18" spans="1:5" ht="13.5" customHeight="1" x14ac:dyDescent="0.25">
      <c r="A18" s="5"/>
      <c r="B18" s="5"/>
      <c r="C18" s="5" t="s">
        <v>7</v>
      </c>
      <c r="D18" s="32">
        <f>SUM(D14:D17)</f>
        <v>1.0740208333333334</v>
      </c>
      <c r="E18" s="10">
        <f>(D18/D44)</f>
        <v>0.15218156757526269</v>
      </c>
    </row>
    <row r="19" spans="1:5" ht="2.25" customHeight="1" x14ac:dyDescent="0.25">
      <c r="A19" s="16"/>
      <c r="B19" s="13"/>
      <c r="C19" s="13"/>
      <c r="D19" s="13"/>
      <c r="E19" s="17"/>
    </row>
    <row r="20" spans="1:5" ht="14.25" customHeight="1" x14ac:dyDescent="0.25">
      <c r="A20" s="14" t="s">
        <v>19</v>
      </c>
      <c r="B20" s="2"/>
      <c r="C20" s="2"/>
      <c r="D20" s="2"/>
      <c r="E20" s="18"/>
    </row>
    <row r="21" spans="1:5" x14ac:dyDescent="0.25">
      <c r="A21" s="6" t="s">
        <v>25</v>
      </c>
      <c r="B21" s="26">
        <v>2996.7</v>
      </c>
      <c r="C21" s="26">
        <f>4*B21</f>
        <v>11986.8</v>
      </c>
      <c r="D21" s="26">
        <f>C21/30/B7</f>
        <v>1.3318666666666668</v>
      </c>
      <c r="E21" s="7">
        <f>(D21/D44)</f>
        <v>0.1887165973359361</v>
      </c>
    </row>
    <row r="22" spans="1:5" x14ac:dyDescent="0.25">
      <c r="A22" s="6" t="s">
        <v>38</v>
      </c>
      <c r="B22" s="26">
        <v>3325</v>
      </c>
      <c r="C22" s="26">
        <f>4*B22</f>
        <v>13300</v>
      </c>
      <c r="D22" s="26">
        <f>C22/30/B7</f>
        <v>1.4777777777777776</v>
      </c>
      <c r="E22" s="7">
        <f>(D22/D44)</f>
        <v>0.20939122572896435</v>
      </c>
    </row>
    <row r="23" spans="1:5" x14ac:dyDescent="0.25">
      <c r="A23" s="6" t="s">
        <v>21</v>
      </c>
      <c r="B23" s="3"/>
      <c r="C23" s="26">
        <f>4*B23</f>
        <v>0</v>
      </c>
      <c r="D23" s="26">
        <f>C23/30/B7</f>
        <v>0</v>
      </c>
      <c r="E23" s="7">
        <f>(D23/D44)</f>
        <v>0</v>
      </c>
    </row>
    <row r="24" spans="1:5" x14ac:dyDescent="0.25">
      <c r="A24" s="19"/>
      <c r="B24" s="20"/>
      <c r="C24" s="28">
        <f>B24/30</f>
        <v>0</v>
      </c>
      <c r="D24" s="28">
        <f>C24/B7</f>
        <v>0</v>
      </c>
      <c r="E24" s="21">
        <f>(D24/D44)</f>
        <v>0</v>
      </c>
    </row>
    <row r="25" spans="1:5" x14ac:dyDescent="0.25">
      <c r="A25" s="5"/>
      <c r="B25" s="10"/>
      <c r="C25" s="5" t="s">
        <v>7</v>
      </c>
      <c r="D25" s="27">
        <f>SUM(D21:D24)</f>
        <v>2.8096444444444444</v>
      </c>
      <c r="E25" s="10">
        <f>(D25/D44)</f>
        <v>0.39810782306490045</v>
      </c>
    </row>
    <row r="26" spans="1:5" ht="3" customHeight="1" x14ac:dyDescent="0.25">
      <c r="A26" s="13"/>
      <c r="B26" s="13"/>
      <c r="C26" s="13"/>
      <c r="D26" s="13"/>
      <c r="E26" s="17"/>
    </row>
    <row r="27" spans="1:5" x14ac:dyDescent="0.25">
      <c r="A27" s="14" t="s">
        <v>9</v>
      </c>
      <c r="B27" s="2"/>
      <c r="C27" s="2"/>
      <c r="D27" s="2"/>
      <c r="E27" s="18"/>
    </row>
    <row r="28" spans="1:5" x14ac:dyDescent="0.25">
      <c r="A28" s="6" t="s">
        <v>2</v>
      </c>
      <c r="B28" s="7">
        <v>0.65180000000000005</v>
      </c>
      <c r="C28" s="26">
        <f>C12*B28</f>
        <v>186742.46637800004</v>
      </c>
      <c r="D28" s="26">
        <f>C28/365/B7</f>
        <v>1.7054106518538816</v>
      </c>
      <c r="E28" s="7">
        <f>(D28/D44)</f>
        <v>0.24164528126813892</v>
      </c>
    </row>
    <row r="29" spans="1:5" x14ac:dyDescent="0.25">
      <c r="A29" s="6" t="s">
        <v>24</v>
      </c>
      <c r="B29" s="9">
        <v>0.03</v>
      </c>
      <c r="C29" s="26">
        <f>C12*B29</f>
        <v>8595.0812999999998</v>
      </c>
      <c r="D29" s="26">
        <f>C29/365/B7</f>
        <v>7.8493893150684932E-2</v>
      </c>
      <c r="E29" s="7">
        <f>(D29/D44)</f>
        <v>1.1122059585830263E-2</v>
      </c>
    </row>
    <row r="30" spans="1:5" x14ac:dyDescent="0.25">
      <c r="A30" s="6" t="s">
        <v>4</v>
      </c>
      <c r="B30" s="12" t="s">
        <v>6</v>
      </c>
      <c r="C30" s="26">
        <v>94.1</v>
      </c>
      <c r="D30" s="26">
        <f>C30/365/B7</f>
        <v>8.5936073059360719E-4</v>
      </c>
      <c r="E30" s="7">
        <f>(D30/D44)</f>
        <v>1.2176566695496268E-4</v>
      </c>
    </row>
    <row r="31" spans="1:5" x14ac:dyDescent="0.25">
      <c r="A31" s="6" t="s">
        <v>44</v>
      </c>
      <c r="B31" s="3"/>
      <c r="C31" s="3"/>
      <c r="D31" s="26">
        <f>B31/365/B7</f>
        <v>0</v>
      </c>
      <c r="E31" s="7">
        <f>(D31/D44)</f>
        <v>0</v>
      </c>
    </row>
    <row r="32" spans="1:5" x14ac:dyDescent="0.25">
      <c r="A32" s="6"/>
      <c r="B32" s="3"/>
      <c r="C32" s="3"/>
      <c r="D32" s="25"/>
      <c r="E32" s="7"/>
    </row>
    <row r="33" spans="1:5" x14ac:dyDescent="0.25">
      <c r="A33" s="6" t="s">
        <v>16</v>
      </c>
      <c r="B33" s="6"/>
      <c r="C33" s="26">
        <v>3900</v>
      </c>
      <c r="D33" s="25">
        <f>C33/365/B7</f>
        <v>3.5616438356164383E-2</v>
      </c>
      <c r="E33" s="7">
        <f>(D33/D44)</f>
        <v>5.0466110640207708E-3</v>
      </c>
    </row>
    <row r="34" spans="1:5" x14ac:dyDescent="0.25">
      <c r="A34" s="13"/>
      <c r="B34" s="13"/>
      <c r="C34" s="13"/>
      <c r="D34" s="13"/>
      <c r="E34" s="13"/>
    </row>
    <row r="35" spans="1:5" x14ac:dyDescent="0.25">
      <c r="A35" s="6"/>
      <c r="B35" s="6"/>
      <c r="C35" s="5" t="s">
        <v>7</v>
      </c>
      <c r="D35" s="27">
        <f>SUM(D28:D33)</f>
        <v>1.8203803440913244</v>
      </c>
      <c r="E35" s="10">
        <f>(D35/D44)</f>
        <v>0.25793571758494488</v>
      </c>
    </row>
    <row r="36" spans="1:5" x14ac:dyDescent="0.25">
      <c r="A36" s="6"/>
      <c r="B36" s="6"/>
      <c r="C36" s="5" t="s">
        <v>3</v>
      </c>
      <c r="D36" s="27">
        <f>SUM(D18,D25,D35)</f>
        <v>5.7040456218691027</v>
      </c>
      <c r="E36" s="10">
        <f>SUM(E14,E15,E16,E17,E21,E22,E23,E24,E28,E29,E30,E31,E32,E33)</f>
        <v>0.80822510822510807</v>
      </c>
    </row>
    <row r="37" spans="1:5" x14ac:dyDescent="0.25">
      <c r="A37" s="13"/>
      <c r="B37" s="13"/>
      <c r="C37" s="16"/>
      <c r="D37" s="13"/>
      <c r="E37" s="13"/>
    </row>
    <row r="38" spans="1:5" x14ac:dyDescent="0.25">
      <c r="A38" s="14" t="s">
        <v>14</v>
      </c>
      <c r="B38" s="2"/>
      <c r="C38" s="2"/>
      <c r="D38" s="2"/>
      <c r="E38" s="2"/>
    </row>
    <row r="39" spans="1:5" x14ac:dyDescent="0.25">
      <c r="A39" s="6" t="s">
        <v>12</v>
      </c>
      <c r="B39" s="9">
        <v>0.05</v>
      </c>
      <c r="C39" s="5"/>
      <c r="D39" s="26">
        <f>D36*B39</f>
        <v>0.28520228109345513</v>
      </c>
      <c r="E39" s="7">
        <f>(D39/D44)</f>
        <v>4.0411255411255405E-2</v>
      </c>
    </row>
    <row r="40" spans="1:5" x14ac:dyDescent="0.25">
      <c r="A40" s="6"/>
      <c r="B40" s="6"/>
      <c r="C40" s="5" t="s">
        <v>3</v>
      </c>
      <c r="D40" s="27">
        <f>SUM(D36:D39)</f>
        <v>5.9892479029625578</v>
      </c>
      <c r="E40" s="10">
        <f>(D40/D44)</f>
        <v>0.84863636363636352</v>
      </c>
    </row>
    <row r="41" spans="1:5" x14ac:dyDescent="0.25">
      <c r="A41" s="6" t="s">
        <v>13</v>
      </c>
      <c r="B41" s="9">
        <v>0.1</v>
      </c>
      <c r="C41" s="5"/>
      <c r="D41" s="26">
        <f>D40*B41</f>
        <v>0.59892479029625578</v>
      </c>
      <c r="E41" s="7">
        <f>(D41/D44)</f>
        <v>8.4863636363636349E-2</v>
      </c>
    </row>
    <row r="42" spans="1:5" x14ac:dyDescent="0.25">
      <c r="A42" s="6"/>
      <c r="B42" s="6"/>
      <c r="C42" s="5" t="s">
        <v>3</v>
      </c>
      <c r="D42" s="27">
        <f>SUM(D40:D41)</f>
        <v>6.588172693258814</v>
      </c>
      <c r="E42" s="10">
        <f>(D42/D44)</f>
        <v>0.93349999999999989</v>
      </c>
    </row>
    <row r="43" spans="1:5" x14ac:dyDescent="0.25">
      <c r="A43" s="6" t="s">
        <v>17</v>
      </c>
      <c r="B43" s="7">
        <v>6.6500000000000004E-2</v>
      </c>
      <c r="C43" s="5"/>
      <c r="D43" s="26">
        <f>D44*B43</f>
        <v>0.46932349662743567</v>
      </c>
      <c r="E43" s="7">
        <f>(D43/D44)</f>
        <v>6.6500000000000004E-2</v>
      </c>
    </row>
    <row r="44" spans="1:5" x14ac:dyDescent="0.25">
      <c r="A44" s="6"/>
      <c r="B44" s="6"/>
      <c r="C44" s="5" t="s">
        <v>15</v>
      </c>
      <c r="D44" s="27">
        <f>D42/93.35*100</f>
        <v>7.0574961898862503</v>
      </c>
      <c r="E44" s="10">
        <f>(D44/D44)</f>
        <v>1</v>
      </c>
    </row>
    <row r="46" spans="1:5" x14ac:dyDescent="0.25">
      <c r="A46" s="8"/>
      <c r="C46" s="24" t="s">
        <v>10</v>
      </c>
      <c r="D46" s="29">
        <f>D44</f>
        <v>7.0574961898862503</v>
      </c>
      <c r="E46" s="8"/>
    </row>
    <row r="51" spans="1:5" x14ac:dyDescent="0.25">
      <c r="A51" s="34" t="s">
        <v>42</v>
      </c>
      <c r="B51" s="34"/>
      <c r="C51" s="34"/>
      <c r="D51" s="34"/>
      <c r="E51" s="34"/>
    </row>
    <row r="52" spans="1:5" ht="15.75" x14ac:dyDescent="0.25">
      <c r="A52" s="35" t="s">
        <v>46</v>
      </c>
      <c r="B52" s="35"/>
      <c r="C52" s="35"/>
      <c r="D52" s="35"/>
      <c r="E52" s="35"/>
    </row>
    <row r="53" spans="1:5" x14ac:dyDescent="0.25">
      <c r="A53" s="34" t="s">
        <v>45</v>
      </c>
      <c r="B53" s="34"/>
      <c r="C53" s="34"/>
      <c r="D53" s="34"/>
      <c r="E53" s="34"/>
    </row>
  </sheetData>
  <mergeCells count="8">
    <mergeCell ref="A52:E52"/>
    <mergeCell ref="A53:E53"/>
    <mergeCell ref="A2:E3"/>
    <mergeCell ref="A4:E4"/>
    <mergeCell ref="A5:E6"/>
    <mergeCell ref="C7:E7"/>
    <mergeCell ref="A8:E8"/>
    <mergeCell ref="A51:E5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UTI Móvel</vt:lpstr>
      <vt:lpstr>UTI Móvel Pediatrico</vt:lpstr>
      <vt:lpstr>Ambulância Tipo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Guga</dc:creator>
  <cp:lastModifiedBy>Joca</cp:lastModifiedBy>
  <cp:lastPrinted>2024-05-20T16:29:53Z</cp:lastPrinted>
  <dcterms:created xsi:type="dcterms:W3CDTF">2022-06-13T11:53:31Z</dcterms:created>
  <dcterms:modified xsi:type="dcterms:W3CDTF">2024-05-20T16:29:56Z</dcterms:modified>
</cp:coreProperties>
</file>